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2460" windowHeight="16640" tabRatio="24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Manfred</author>
  </authors>
  <commentList>
    <comment ref="F3" authorId="0">
      <text>
        <r>
          <rPr>
            <b/>
            <sz val="9"/>
            <rFont val="Verdana"/>
            <family val="0"/>
          </rPr>
          <t>Manfred:</t>
        </r>
        <r>
          <rPr>
            <sz val="9"/>
            <rFont val="Verdana"/>
            <family val="0"/>
          </rPr>
          <t xml:space="preserve">
29.04.07: Erstausgabe
</t>
        </r>
      </text>
    </comment>
  </commentList>
</comments>
</file>

<file path=xl/sharedStrings.xml><?xml version="1.0" encoding="utf-8"?>
<sst xmlns="http://schemas.openxmlformats.org/spreadsheetml/2006/main" count="132" uniqueCount="98">
  <si>
    <t>Birel2002</t>
  </si>
  <si>
    <t>Roberts</t>
  </si>
  <si>
    <t>MadMax</t>
  </si>
  <si>
    <t>RD-Kart</t>
  </si>
  <si>
    <t>Hisaks</t>
  </si>
  <si>
    <t>Mitox2004</t>
  </si>
  <si>
    <t>Timos</t>
  </si>
  <si>
    <t>CRG</t>
  </si>
  <si>
    <t>5°</t>
  </si>
  <si>
    <t>10°</t>
  </si>
  <si>
    <t>15°</t>
  </si>
  <si>
    <t>Errechnet Winkeldiff. Phi (%) (siehe unten) :</t>
  </si>
  <si>
    <t>Mittelwert</t>
  </si>
  <si>
    <t>Berechnet</t>
  </si>
  <si>
    <t>Mittelwert(neue Modelle)</t>
  </si>
  <si>
    <t>neue Modelle</t>
  </si>
  <si>
    <t>Vergleichswerte andere Karts</t>
  </si>
  <si>
    <t>°</t>
  </si>
  <si>
    <t>m</t>
  </si>
  <si>
    <t>mm</t>
  </si>
  <si>
    <t>Einzug (Tangens zu Trapezwinkel Phi)</t>
  </si>
  <si>
    <t>Hebellänge</t>
  </si>
  <si>
    <t>Achsschenkelwerte</t>
  </si>
  <si>
    <t>min. Wendekreisdurchmesser</t>
  </si>
  <si>
    <t>Achsbreite vorn</t>
  </si>
  <si>
    <t>max Einschlagwinkel äußeres Vorderrad:</t>
  </si>
  <si>
    <t>Wendekreis</t>
  </si>
  <si>
    <t>EVO-4 Hilfsrechnungen</t>
  </si>
  <si>
    <t>Orange Felder sind einzugeben</t>
  </si>
  <si>
    <t>Grüne Felder stellen Ergebnisse dar</t>
  </si>
  <si>
    <t>Die Nutzung für eigene Zwecke geschieht auf eigene Gefahr. Die Abweichung der hier benutzen einfachsten Ansätze, Formeln und Ergebnisse von der Realität sind nicht abschätzbar und/oder bekannt. Der Autor übernimmt keine Haftung für reale Resultate oder gar Schäden, die durch die Nutzung o.g. Inhalte dieser Berechnungen - auch teil- oder auszugsweise - entstehen.</t>
  </si>
  <si>
    <t>http://kart-mal-anders.de</t>
  </si>
  <si>
    <t>Berechnungen der Werte am Lenktrapez für Karts. Diese EXCEL-Tabelle basiert inhaltlich auf einer Arbeit von Hans-Gerd Finke und ist auf seiner Homepage von ihm zum downlad bereitgestellt. Ich habe das EXCEL-Sheet um Felder und Berechnungen ergänzt, die meinen Kartbau betreffen. Danke an Hans-Gerd für die Basisarbeit.</t>
  </si>
  <si>
    <t>Basisarbeit:Hans-Gerd Finke</t>
  </si>
  <si>
    <t>http://www.urlaub-und-hobby.de/metallbaukasten/</t>
  </si>
  <si>
    <t>Berechnung der Lenkgeometrie am Kart</t>
  </si>
  <si>
    <t>Autor: M. Stöckel (kartmanne), 29.04.2007</t>
  </si>
  <si>
    <t>Achsabstand zwischen Vorder- und Hinterachse L:</t>
  </si>
  <si>
    <t>Abstand der Drehpunkte der gelenkten Vorderräder B:</t>
  </si>
  <si>
    <t>Phi a</t>
  </si>
  <si>
    <t>cot (Phi a)</t>
  </si>
  <si>
    <t>cot (Phi i)</t>
  </si>
  <si>
    <t>Phi i</t>
  </si>
  <si>
    <t>Länge der Spurstange l:</t>
  </si>
  <si>
    <t>Länge der Spurstangenhebel r:</t>
  </si>
  <si>
    <t>Trapezwinkel Phi T in Grad:</t>
  </si>
  <si>
    <t>Vorgaben</t>
  </si>
  <si>
    <t>Zwischenrechnungen</t>
  </si>
  <si>
    <t>Winkel des</t>
  </si>
  <si>
    <t>Phi Sa</t>
  </si>
  <si>
    <t>xa</t>
  </si>
  <si>
    <t>ya</t>
  </si>
  <si>
    <t>u =</t>
  </si>
  <si>
    <t>v =</t>
  </si>
  <si>
    <t>xi</t>
  </si>
  <si>
    <t>yi</t>
  </si>
  <si>
    <t>Phi Si</t>
  </si>
  <si>
    <t>Koordinaten</t>
  </si>
  <si>
    <t>des äußeren</t>
  </si>
  <si>
    <t>Kreisbogens</t>
  </si>
  <si>
    <t>äußeren Spur-</t>
  </si>
  <si>
    <t>stangenhebels</t>
  </si>
  <si>
    <t>q</t>
  </si>
  <si>
    <t>-p</t>
  </si>
  <si>
    <t>des inneren</t>
  </si>
  <si>
    <t>inneren Spur-</t>
  </si>
  <si>
    <t>Lenkwinkel d.</t>
  </si>
  <si>
    <t>Rades in Grad</t>
  </si>
  <si>
    <t>äußeren</t>
  </si>
  <si>
    <t>inneren</t>
  </si>
  <si>
    <t>Errechnet</t>
  </si>
  <si>
    <t>p und q sind die Koeffizienten der zu lösenden quadratischen Gleichung</t>
  </si>
  <si>
    <t>Delta Phi Soll</t>
  </si>
  <si>
    <t>Delta Phi Ist</t>
  </si>
  <si>
    <t>Abweichung</t>
  </si>
  <si>
    <t>zwischen</t>
  </si>
  <si>
    <t>und</t>
  </si>
  <si>
    <t>realisierbaren</t>
  </si>
  <si>
    <t>Phi i in %</t>
  </si>
  <si>
    <t>Theoretischer Zusammenhang der Lenkwinkel</t>
  </si>
  <si>
    <t>Berechnung der mit dem Lenktrapez realisierbaren Lenkwinkel</t>
  </si>
  <si>
    <t>Winkel-</t>
  </si>
  <si>
    <t>differenz</t>
  </si>
  <si>
    <t>in Grad</t>
  </si>
  <si>
    <t>theoretischen</t>
  </si>
  <si>
    <t>EVO-3</t>
  </si>
  <si>
    <t>EVO-4</t>
  </si>
  <si>
    <t>Minievo</t>
  </si>
  <si>
    <t>Pauls</t>
  </si>
  <si>
    <t>(mm)</t>
  </si>
  <si>
    <t>(°)</t>
  </si>
  <si>
    <t>Detlevs</t>
  </si>
  <si>
    <t>Lenkwinkel</t>
  </si>
  <si>
    <t>äußeres</t>
  </si>
  <si>
    <t>Rad</t>
  </si>
  <si>
    <t>in °</t>
  </si>
  <si>
    <t>Mannes</t>
  </si>
  <si>
    <t>JT1999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</si>
</sst>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1"/>
      <name val="Arial"/>
      <family val="2"/>
    </font>
    <font>
      <b/>
      <sz val="8.5"/>
      <name val="Arial"/>
      <family val="2"/>
    </font>
    <font>
      <b/>
      <sz val="10"/>
      <name val="Comic Sans MS"/>
      <family val="0"/>
    </font>
    <font>
      <sz val="8"/>
      <name val="Comic Sans MS"/>
      <family val="0"/>
    </font>
    <font>
      <sz val="7"/>
      <name val="Comic Sans MS"/>
      <family val="0"/>
    </font>
    <font>
      <b/>
      <sz val="9"/>
      <name val="Verdana"/>
      <family val="0"/>
    </font>
    <font>
      <sz val="9"/>
      <name val="Verdana"/>
      <family val="0"/>
    </font>
    <font>
      <sz val="10"/>
      <name val="Comic Sans MS"/>
      <family val="0"/>
    </font>
    <font>
      <b/>
      <sz val="8"/>
      <name val="Comic Sans MS"/>
      <family val="0"/>
    </font>
    <font>
      <sz val="9"/>
      <name val="Comic Sans MS"/>
      <family val="0"/>
    </font>
    <font>
      <u val="single"/>
      <sz val="9"/>
      <color indexed="12"/>
      <name val="Comic Sans MS"/>
      <family val="0"/>
    </font>
    <font>
      <b/>
      <sz val="9"/>
      <name val="Comic Sans MS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2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2" fontId="14" fillId="3" borderId="0" xfId="0" applyNumberFormat="1" applyFont="1" applyFill="1" applyAlignment="1">
      <alignment/>
    </xf>
    <xf numFmtId="0" fontId="14" fillId="3" borderId="0" xfId="0" applyFont="1" applyFill="1" applyAlignment="1">
      <alignment/>
    </xf>
    <xf numFmtId="2" fontId="15" fillId="0" borderId="0" xfId="18" applyNumberFormat="1" applyFont="1" applyAlignment="1">
      <alignment/>
    </xf>
    <xf numFmtId="0" fontId="15" fillId="0" borderId="0" xfId="18" applyFont="1" applyAlignment="1">
      <alignment/>
    </xf>
    <xf numFmtId="0" fontId="16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6" fillId="0" borderId="0" xfId="0" applyFont="1" applyAlignment="1">
      <alignment/>
    </xf>
    <xf numFmtId="0" fontId="14" fillId="0" borderId="4" xfId="0" applyFont="1" applyFill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7" xfId="0" applyFont="1" applyFill="1" applyBorder="1" applyAlignment="1">
      <alignment/>
    </xf>
    <xf numFmtId="172" fontId="14" fillId="3" borderId="0" xfId="0" applyNumberFormat="1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172" fontId="14" fillId="3" borderId="9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72" fontId="14" fillId="0" borderId="0" xfId="0" applyNumberFormat="1" applyFont="1" applyFill="1" applyAlignment="1">
      <alignment/>
    </xf>
    <xf numFmtId="172" fontId="14" fillId="0" borderId="2" xfId="0" applyNumberFormat="1" applyFont="1" applyFill="1" applyBorder="1" applyAlignment="1">
      <alignment/>
    </xf>
    <xf numFmtId="172" fontId="14" fillId="2" borderId="9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2" fontId="14" fillId="2" borderId="6" xfId="0" applyNumberFormat="1" applyFont="1" applyFill="1" applyBorder="1" applyAlignment="1">
      <alignment/>
    </xf>
    <xf numFmtId="172" fontId="14" fillId="2" borderId="7" xfId="0" applyNumberFormat="1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2" fontId="14" fillId="2" borderId="9" xfId="0" applyNumberFormat="1" applyFont="1" applyFill="1" applyBorder="1" applyAlignment="1">
      <alignment/>
    </xf>
    <xf numFmtId="2" fontId="14" fillId="2" borderId="10" xfId="0" applyNumberFormat="1" applyFont="1" applyFill="1" applyBorder="1" applyAlignment="1">
      <alignment/>
    </xf>
    <xf numFmtId="172" fontId="14" fillId="2" borderId="11" xfId="0" applyNumberFormat="1" applyFont="1" applyFill="1" applyBorder="1" applyAlignment="1">
      <alignment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4" borderId="9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6" fillId="0" borderId="5" xfId="0" applyFont="1" applyBorder="1" applyAlignment="1">
      <alignment/>
    </xf>
    <xf numFmtId="0" fontId="14" fillId="0" borderId="3" xfId="0" applyFont="1" applyBorder="1" applyAlignment="1">
      <alignment horizontal="center"/>
    </xf>
    <xf numFmtId="172" fontId="14" fillId="0" borderId="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72" fontId="14" fillId="2" borderId="6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08"/>
          <c:w val="0.757"/>
          <c:h val="0.75625"/>
        </c:manualLayout>
      </c:layout>
      <c:lineChart>
        <c:grouping val="standard"/>
        <c:varyColors val="0"/>
        <c:ser>
          <c:idx val="0"/>
          <c:order val="0"/>
          <c:tx>
            <c:v>Soll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Tabelle1!$A$32:$A$41</c:f>
              <c:numCache/>
            </c:numRef>
          </c:cat>
          <c:val>
            <c:numRef>
              <c:f>Tabelle1!$E$32:$E$41</c:f>
              <c:numCache/>
            </c:numRef>
          </c:val>
          <c:smooth val="0"/>
        </c:ser>
        <c:ser>
          <c:idx val="1"/>
          <c:order val="1"/>
          <c:tx>
            <c:v>Ist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Tabelle1!$K$52:$K$61</c:f>
              <c:numCache/>
            </c:numRef>
          </c:val>
          <c:smooth val="0"/>
        </c:ser>
        <c:marker val="1"/>
        <c:axId val="58103794"/>
        <c:axId val="53172099"/>
      </c:lineChart>
      <c:catAx>
        <c:axId val="5810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Lenkwinkel des ?u?eren Rades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Winkeldifferenz  in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3794"/>
        <c:crossesAt val="1"/>
        <c:crossBetween val="midCat"/>
        <c:dispUnits/>
        <c:minorUnit val="0.4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1725"/>
          <c:y val="0.0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72</xdr:row>
      <xdr:rowOff>38100</xdr:rowOff>
    </xdr:from>
    <xdr:to>
      <xdr:col>4</xdr:col>
      <xdr:colOff>523875</xdr:colOff>
      <xdr:row>88</xdr:row>
      <xdr:rowOff>161925</xdr:rowOff>
    </xdr:to>
    <xdr:graphicFrame>
      <xdr:nvGraphicFramePr>
        <xdr:cNvPr id="1" name="Chart 2"/>
        <xdr:cNvGraphicFramePr/>
      </xdr:nvGraphicFramePr>
      <xdr:xfrm>
        <a:off x="161925" y="14277975"/>
        <a:ext cx="33051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rt-mal-anders.de" TargetMode="External" /><Relationship Id="rId2" Type="http://schemas.openxmlformats.org/officeDocument/2006/relationships/hyperlink" Target="http://www.urlaub-und-hobby.de/metallbaukasten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9"/>
  <sheetViews>
    <sheetView tabSelected="1" zoomScale="125" zoomScaleNormal="125" workbookViewId="0" topLeftCell="A1">
      <pane ySplit="21" topLeftCell="BM72" activePane="bottomLeft" state="frozen"/>
      <selection pane="topLeft" activeCell="A13" sqref="A13:IV13"/>
      <selection pane="bottomLeft" activeCell="F72" sqref="F72"/>
    </sheetView>
  </sheetViews>
  <sheetFormatPr defaultColWidth="11.421875" defaultRowHeight="12.75"/>
  <cols>
    <col min="1" max="2" width="12.8515625" style="0" customWidth="1"/>
    <col min="3" max="3" width="11.28125" style="0" customWidth="1"/>
    <col min="4" max="4" width="7.140625" style="0" customWidth="1"/>
    <col min="5" max="5" width="10.00390625" style="0" customWidth="1"/>
    <col min="6" max="6" width="17.7109375" style="0" customWidth="1"/>
    <col min="7" max="7" width="11.7109375" style="0" customWidth="1"/>
    <col min="8" max="8" width="3.8515625" style="0" customWidth="1"/>
    <col min="9" max="9" width="8.421875" style="0" customWidth="1"/>
    <col min="10" max="10" width="3.8515625" style="0" customWidth="1"/>
    <col min="11" max="11" width="7.7109375" style="0" customWidth="1"/>
    <col min="12" max="12" width="7.421875" style="0" customWidth="1"/>
    <col min="13" max="13" width="7.140625" style="0" customWidth="1"/>
    <col min="14" max="14" width="7.421875" style="0" customWidth="1"/>
    <col min="15" max="15" width="6.8515625" style="0" customWidth="1"/>
    <col min="16" max="16" width="9.28125" style="0" hidden="1" customWidth="1"/>
    <col min="17" max="17" width="7.8515625" style="0" customWidth="1"/>
    <col min="18" max="18" width="7.7109375" style="0" customWidth="1"/>
    <col min="19" max="19" width="9.28125" style="0" customWidth="1"/>
  </cols>
  <sheetData>
    <row r="1" spans="1:19" ht="16.5">
      <c r="A1" s="1" t="s">
        <v>35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61.5" customHeight="1">
      <c r="A2" s="6" t="s">
        <v>32</v>
      </c>
      <c r="B2" s="6"/>
      <c r="C2" s="6"/>
      <c r="D2" s="6"/>
      <c r="E2" s="6"/>
      <c r="F2" s="7" t="s">
        <v>30</v>
      </c>
      <c r="G2" s="7"/>
      <c r="H2" s="7"/>
      <c r="I2" s="7"/>
      <c r="J2" s="7"/>
      <c r="K2" s="4"/>
      <c r="L2" s="4"/>
      <c r="M2" s="4"/>
      <c r="N2" s="4"/>
      <c r="O2" s="4"/>
      <c r="P2" s="4"/>
      <c r="Q2" s="4"/>
      <c r="R2" s="4"/>
      <c r="S2" s="4"/>
    </row>
    <row r="3" spans="1:19" ht="14.25">
      <c r="A3" s="14" t="s">
        <v>28</v>
      </c>
      <c r="B3" s="14"/>
      <c r="C3" s="15"/>
      <c r="D3" s="15"/>
      <c r="E3" s="15"/>
      <c r="F3" s="16" t="s">
        <v>36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4.25">
      <c r="A4" s="17" t="s">
        <v>29</v>
      </c>
      <c r="B4" s="18"/>
      <c r="C4" s="15"/>
      <c r="D4" s="15"/>
      <c r="E4" s="15"/>
      <c r="F4" s="19" t="s">
        <v>31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thickBot="1">
      <c r="A5" s="17"/>
      <c r="B5" s="18"/>
      <c r="C5" s="15"/>
      <c r="D5" s="15"/>
      <c r="E5" s="15"/>
      <c r="F5" s="16" t="s">
        <v>33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 thickBot="1">
      <c r="A6" s="15"/>
      <c r="B6" s="15"/>
      <c r="C6" s="15"/>
      <c r="D6" s="15"/>
      <c r="E6" s="15"/>
      <c r="F6" s="20" t="s">
        <v>34</v>
      </c>
      <c r="G6" s="15"/>
      <c r="H6" s="15"/>
      <c r="I6" s="15"/>
      <c r="J6" s="15"/>
      <c r="K6" s="21" t="s">
        <v>16</v>
      </c>
      <c r="L6" s="22"/>
      <c r="M6" s="22"/>
      <c r="N6" s="22"/>
      <c r="O6" s="22"/>
      <c r="P6" s="22"/>
      <c r="Q6" s="22"/>
      <c r="R6" s="22"/>
      <c r="S6" s="23"/>
    </row>
    <row r="7" spans="1:19" ht="15" thickBot="1">
      <c r="A7" s="24" t="s">
        <v>46</v>
      </c>
      <c r="B7" s="15"/>
      <c r="C7" s="15"/>
      <c r="D7" s="15"/>
      <c r="E7" s="15"/>
      <c r="F7" s="15"/>
      <c r="G7" s="15"/>
      <c r="H7" s="15"/>
      <c r="I7" s="25" t="s">
        <v>96</v>
      </c>
      <c r="J7" s="15"/>
      <c r="K7" s="26" t="s">
        <v>96</v>
      </c>
      <c r="L7" s="27" t="s">
        <v>96</v>
      </c>
      <c r="M7" s="27" t="s">
        <v>88</v>
      </c>
      <c r="N7" s="27" t="s">
        <v>88</v>
      </c>
      <c r="O7" s="27" t="s">
        <v>91</v>
      </c>
      <c r="P7" s="27" t="s">
        <v>1</v>
      </c>
      <c r="Q7" s="27" t="s">
        <v>1</v>
      </c>
      <c r="R7" s="27" t="s">
        <v>4</v>
      </c>
      <c r="S7" s="28" t="s">
        <v>6</v>
      </c>
    </row>
    <row r="8" spans="1:19" ht="13.5">
      <c r="A8" s="29"/>
      <c r="B8" s="22"/>
      <c r="C8" s="22"/>
      <c r="D8" s="22"/>
      <c r="E8" s="22"/>
      <c r="F8" s="23"/>
      <c r="G8" s="15"/>
      <c r="H8" s="15"/>
      <c r="I8" s="30" t="s">
        <v>86</v>
      </c>
      <c r="J8" s="15"/>
      <c r="K8" s="26" t="s">
        <v>85</v>
      </c>
      <c r="L8" s="27" t="s">
        <v>87</v>
      </c>
      <c r="M8" s="27" t="s">
        <v>97</v>
      </c>
      <c r="N8" s="27" t="s">
        <v>0</v>
      </c>
      <c r="O8" s="27"/>
      <c r="P8" s="27" t="s">
        <v>2</v>
      </c>
      <c r="Q8" s="27" t="s">
        <v>3</v>
      </c>
      <c r="R8" s="27" t="s">
        <v>5</v>
      </c>
      <c r="S8" s="28" t="s">
        <v>7</v>
      </c>
    </row>
    <row r="9" spans="1:19" ht="13.5">
      <c r="A9" s="26" t="s">
        <v>37</v>
      </c>
      <c r="B9" s="27"/>
      <c r="C9" s="27"/>
      <c r="D9" s="27"/>
      <c r="E9" s="31">
        <v>1050</v>
      </c>
      <c r="F9" s="28" t="s">
        <v>89</v>
      </c>
      <c r="G9" s="15"/>
      <c r="H9" s="15"/>
      <c r="I9" s="30">
        <v>1050</v>
      </c>
      <c r="J9" s="15"/>
      <c r="K9" s="26">
        <v>1050</v>
      </c>
      <c r="L9" s="27">
        <v>910</v>
      </c>
      <c r="M9" s="27">
        <v>1050</v>
      </c>
      <c r="N9" s="27">
        <v>1050</v>
      </c>
      <c r="O9" s="27">
        <v>1050</v>
      </c>
      <c r="P9" s="27">
        <v>1050</v>
      </c>
      <c r="Q9" s="27">
        <v>1050</v>
      </c>
      <c r="R9" s="27">
        <v>1050</v>
      </c>
      <c r="S9" s="28">
        <v>1050</v>
      </c>
    </row>
    <row r="10" spans="1:19" ht="13.5">
      <c r="A10" s="26" t="s">
        <v>38</v>
      </c>
      <c r="B10" s="27"/>
      <c r="C10" s="27"/>
      <c r="D10" s="27"/>
      <c r="E10" s="31">
        <v>790</v>
      </c>
      <c r="F10" s="28" t="s">
        <v>89</v>
      </c>
      <c r="G10" s="15"/>
      <c r="H10" s="15"/>
      <c r="I10" s="30">
        <f>540+2*125</f>
        <v>790</v>
      </c>
      <c r="J10" s="15"/>
      <c r="K10" s="26">
        <v>695</v>
      </c>
      <c r="L10" s="27">
        <v>565</v>
      </c>
      <c r="M10" s="27">
        <v>675</v>
      </c>
      <c r="N10" s="27">
        <v>670</v>
      </c>
      <c r="O10" s="27">
        <v>660</v>
      </c>
      <c r="P10" s="27">
        <v>665</v>
      </c>
      <c r="Q10" s="27">
        <v>650</v>
      </c>
      <c r="R10" s="27">
        <v>690</v>
      </c>
      <c r="S10" s="28">
        <v>690</v>
      </c>
    </row>
    <row r="11" spans="1:19" ht="13.5">
      <c r="A11" s="26" t="s">
        <v>45</v>
      </c>
      <c r="B11" s="27"/>
      <c r="C11" s="27"/>
      <c r="D11" s="27"/>
      <c r="E11" s="31">
        <v>13</v>
      </c>
      <c r="F11" s="28" t="s">
        <v>90</v>
      </c>
      <c r="G11" s="15"/>
      <c r="H11" s="15"/>
      <c r="I11" s="30">
        <v>12</v>
      </c>
      <c r="J11" s="15"/>
      <c r="K11" s="32">
        <v>12</v>
      </c>
      <c r="L11" s="33">
        <v>4</v>
      </c>
      <c r="M11" s="33">
        <v>1</v>
      </c>
      <c r="N11" s="33">
        <v>3</v>
      </c>
      <c r="O11" s="33">
        <v>7</v>
      </c>
      <c r="P11" s="33">
        <v>2</v>
      </c>
      <c r="Q11" s="33">
        <v>11</v>
      </c>
      <c r="R11" s="33">
        <v>15</v>
      </c>
      <c r="S11" s="34">
        <v>10</v>
      </c>
    </row>
    <row r="12" spans="1:19" ht="15" thickBot="1">
      <c r="A12" s="35" t="s">
        <v>44</v>
      </c>
      <c r="B12" s="36"/>
      <c r="C12" s="36"/>
      <c r="D12" s="36"/>
      <c r="E12" s="37">
        <v>110</v>
      </c>
      <c r="F12" s="38" t="s">
        <v>89</v>
      </c>
      <c r="G12" s="15"/>
      <c r="H12" s="15"/>
      <c r="I12" s="30">
        <v>110</v>
      </c>
      <c r="J12" s="15"/>
      <c r="K12" s="26">
        <v>95</v>
      </c>
      <c r="L12" s="27">
        <v>100</v>
      </c>
      <c r="M12" s="27">
        <v>110</v>
      </c>
      <c r="N12" s="27">
        <v>105</v>
      </c>
      <c r="O12" s="27">
        <v>110</v>
      </c>
      <c r="P12" s="27">
        <v>110</v>
      </c>
      <c r="Q12" s="27">
        <v>100</v>
      </c>
      <c r="R12" s="27">
        <v>107</v>
      </c>
      <c r="S12" s="28">
        <v>106</v>
      </c>
    </row>
    <row r="13" spans="1:19" ht="15" thickBot="1">
      <c r="A13" s="15"/>
      <c r="B13" s="15"/>
      <c r="C13" s="15"/>
      <c r="D13" s="15"/>
      <c r="E13" s="39"/>
      <c r="F13" s="15"/>
      <c r="G13" s="15"/>
      <c r="H13" s="15"/>
      <c r="I13" s="30"/>
      <c r="J13" s="15"/>
      <c r="K13" s="26"/>
      <c r="L13" s="27"/>
      <c r="M13" s="27"/>
      <c r="N13" s="27"/>
      <c r="O13" s="27"/>
      <c r="P13" s="27"/>
      <c r="Q13" s="27"/>
      <c r="R13" s="27"/>
      <c r="S13" s="28"/>
    </row>
    <row r="14" spans="1:19" ht="13.5">
      <c r="A14" s="21" t="s">
        <v>70</v>
      </c>
      <c r="B14" s="22"/>
      <c r="C14" s="22"/>
      <c r="D14" s="22"/>
      <c r="E14" s="40"/>
      <c r="F14" s="23"/>
      <c r="G14" s="15"/>
      <c r="H14" s="15"/>
      <c r="I14" s="30"/>
      <c r="J14" s="15"/>
      <c r="K14" s="26"/>
      <c r="L14" s="27"/>
      <c r="M14" s="27"/>
      <c r="N14" s="27"/>
      <c r="O14" s="27"/>
      <c r="P14" s="27"/>
      <c r="Q14" s="27"/>
      <c r="R14" s="27"/>
      <c r="S14" s="28"/>
    </row>
    <row r="15" spans="1:19" ht="15" thickBot="1">
      <c r="A15" s="35" t="s">
        <v>43</v>
      </c>
      <c r="B15" s="36"/>
      <c r="C15" s="36"/>
      <c r="D15" s="36"/>
      <c r="E15" s="41">
        <f>E10-(2*E12*SIN(E11*PI()/180))</f>
        <v>740.5107680443497</v>
      </c>
      <c r="F15" s="38" t="s">
        <v>89</v>
      </c>
      <c r="G15" s="15"/>
      <c r="H15" s="15"/>
      <c r="I15" s="30">
        <v>714</v>
      </c>
      <c r="J15" s="15"/>
      <c r="K15" s="26">
        <v>655</v>
      </c>
      <c r="L15" s="27">
        <v>550</v>
      </c>
      <c r="M15" s="27">
        <v>670</v>
      </c>
      <c r="N15" s="27">
        <v>660</v>
      </c>
      <c r="O15" s="27">
        <v>635</v>
      </c>
      <c r="P15" s="27">
        <v>655</v>
      </c>
      <c r="Q15" s="27">
        <v>610</v>
      </c>
      <c r="R15" s="27">
        <v>635</v>
      </c>
      <c r="S15" s="28">
        <v>653</v>
      </c>
    </row>
    <row r="16" spans="1:19" ht="15" thickBot="1">
      <c r="A16" s="15"/>
      <c r="B16" s="15"/>
      <c r="C16" s="15"/>
      <c r="D16" s="15"/>
      <c r="E16" s="15"/>
      <c r="F16" s="24" t="s">
        <v>13</v>
      </c>
      <c r="G16" s="15"/>
      <c r="H16" s="15"/>
      <c r="I16" s="30"/>
      <c r="J16" s="15"/>
      <c r="K16" s="26"/>
      <c r="L16" s="27"/>
      <c r="M16" s="27"/>
      <c r="N16" s="27"/>
      <c r="O16" s="27"/>
      <c r="P16" s="27"/>
      <c r="Q16" s="27"/>
      <c r="R16" s="27"/>
      <c r="S16" s="28"/>
    </row>
    <row r="17" spans="1:19" ht="13.5">
      <c r="A17" s="42" t="s">
        <v>11</v>
      </c>
      <c r="B17" s="43"/>
      <c r="C17" s="43"/>
      <c r="D17" s="22"/>
      <c r="E17" s="22" t="s">
        <v>12</v>
      </c>
      <c r="F17" s="23" t="s">
        <v>14</v>
      </c>
      <c r="G17" s="15"/>
      <c r="H17" s="15"/>
      <c r="I17" s="30"/>
      <c r="J17" s="15"/>
      <c r="K17" s="26"/>
      <c r="L17" s="27"/>
      <c r="M17" s="27"/>
      <c r="N17" s="27"/>
      <c r="O17" s="27"/>
      <c r="P17" s="27"/>
      <c r="Q17" s="27"/>
      <c r="R17" s="27"/>
      <c r="S17" s="28"/>
    </row>
    <row r="18" spans="1:19" ht="13.5">
      <c r="A18" s="32" t="s">
        <v>8</v>
      </c>
      <c r="B18" s="33"/>
      <c r="C18" s="33"/>
      <c r="D18" s="27"/>
      <c r="E18" s="44">
        <f>AVERAGE(K18:S18)</f>
        <v>4.388888888888889</v>
      </c>
      <c r="F18" s="45">
        <f>AVERAGE(M18,N18,R18,S18)</f>
        <v>4.449999999999999</v>
      </c>
      <c r="G18" s="15"/>
      <c r="H18" s="15"/>
      <c r="I18" s="46">
        <f>G81</f>
        <v>-4.4870595444605925</v>
      </c>
      <c r="J18" s="15"/>
      <c r="K18" s="47">
        <v>3.8</v>
      </c>
      <c r="L18" s="48">
        <v>4.8</v>
      </c>
      <c r="M18" s="48">
        <v>5.4</v>
      </c>
      <c r="N18" s="48">
        <v>5.1</v>
      </c>
      <c r="O18" s="48">
        <v>4.3</v>
      </c>
      <c r="P18" s="48">
        <v>5.2</v>
      </c>
      <c r="Q18" s="48">
        <v>3.6</v>
      </c>
      <c r="R18" s="48">
        <v>3.2</v>
      </c>
      <c r="S18" s="49">
        <v>4.1</v>
      </c>
    </row>
    <row r="19" spans="1:19" ht="13.5">
      <c r="A19" s="32" t="s">
        <v>9</v>
      </c>
      <c r="B19" s="33"/>
      <c r="C19" s="33"/>
      <c r="D19" s="27"/>
      <c r="E19" s="44">
        <f>AVERAGE(K19:S19)</f>
        <v>8.799999999999999</v>
      </c>
      <c r="F19" s="45">
        <f>AVERAGE(M19,N19,R19,S19)</f>
        <v>8.925</v>
      </c>
      <c r="G19" s="15"/>
      <c r="H19" s="15"/>
      <c r="I19" s="46">
        <f>G82</f>
        <v>-9.004320757675831</v>
      </c>
      <c r="J19" s="15"/>
      <c r="K19" s="47">
        <v>7.7</v>
      </c>
      <c r="L19" s="48">
        <v>9.5</v>
      </c>
      <c r="M19" s="48">
        <v>10.8</v>
      </c>
      <c r="N19" s="48">
        <v>10.1</v>
      </c>
      <c r="O19" s="48">
        <v>8.7</v>
      </c>
      <c r="P19" s="48">
        <v>10.3</v>
      </c>
      <c r="Q19" s="48">
        <v>7.3</v>
      </c>
      <c r="R19" s="48">
        <v>6.5</v>
      </c>
      <c r="S19" s="49">
        <v>8.3</v>
      </c>
    </row>
    <row r="20" spans="1:19" ht="15" thickBot="1">
      <c r="A20" s="50" t="s">
        <v>10</v>
      </c>
      <c r="B20" s="51"/>
      <c r="C20" s="51"/>
      <c r="D20" s="36"/>
      <c r="E20" s="52">
        <f>AVERAGE(K20:S20)</f>
        <v>13.022222222222222</v>
      </c>
      <c r="F20" s="53">
        <f>AVERAGE(M20,N20,R20,S20)</f>
        <v>13.175</v>
      </c>
      <c r="G20" s="15"/>
      <c r="H20" s="15"/>
      <c r="I20" s="54">
        <f>G83</f>
        <v>-13.346737474314418</v>
      </c>
      <c r="J20" s="15"/>
      <c r="K20" s="47">
        <v>11.4</v>
      </c>
      <c r="L20" s="48">
        <v>14.1</v>
      </c>
      <c r="M20" s="48">
        <v>15.9</v>
      </c>
      <c r="N20" s="48">
        <v>15</v>
      </c>
      <c r="O20" s="48">
        <v>13</v>
      </c>
      <c r="P20" s="48">
        <v>15.3</v>
      </c>
      <c r="Q20" s="48">
        <v>10.7</v>
      </c>
      <c r="R20" s="48">
        <v>9.5</v>
      </c>
      <c r="S20" s="49">
        <v>12.3</v>
      </c>
    </row>
    <row r="21" spans="1:19" ht="21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55"/>
      <c r="L21" s="56"/>
      <c r="M21" s="57" t="s">
        <v>15</v>
      </c>
      <c r="N21" s="57" t="s">
        <v>15</v>
      </c>
      <c r="O21" s="56"/>
      <c r="P21" s="56"/>
      <c r="Q21" s="56"/>
      <c r="R21" s="57" t="s">
        <v>15</v>
      </c>
      <c r="S21" s="58" t="s">
        <v>15</v>
      </c>
    </row>
    <row r="22" spans="1:19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9"/>
      <c r="L22" s="9"/>
      <c r="M22" s="9"/>
      <c r="N22" s="9"/>
      <c r="O22" s="9"/>
      <c r="P22" s="5"/>
      <c r="Q22" s="5"/>
      <c r="R22" s="5"/>
      <c r="S22" s="5"/>
    </row>
    <row r="23" spans="1:19" ht="15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</row>
    <row r="24" spans="1:19" ht="15">
      <c r="A24" s="8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</row>
    <row r="25" spans="1:19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  <c r="Q25" s="4"/>
      <c r="R25" s="4"/>
      <c r="S25" s="4"/>
    </row>
    <row r="26" spans="1:19" ht="15">
      <c r="A26" s="10" t="s">
        <v>66</v>
      </c>
      <c r="B26" s="10"/>
      <c r="C26" s="10"/>
      <c r="D26" s="10" t="s">
        <v>66</v>
      </c>
      <c r="E26" s="10" t="s">
        <v>81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</row>
    <row r="27" spans="1:19" ht="15">
      <c r="A27" s="10" t="s">
        <v>68</v>
      </c>
      <c r="B27" s="10"/>
      <c r="C27" s="10"/>
      <c r="D27" s="10" t="s">
        <v>69</v>
      </c>
      <c r="E27" s="10" t="s">
        <v>82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</row>
    <row r="28" spans="1:19" ht="15">
      <c r="A28" s="10" t="s">
        <v>67</v>
      </c>
      <c r="B28" s="10"/>
      <c r="C28" s="10"/>
      <c r="D28" s="10" t="s">
        <v>67</v>
      </c>
      <c r="E28" s="10" t="s">
        <v>83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  <c r="S28" s="4"/>
    </row>
    <row r="29" spans="1:19" ht="15">
      <c r="A29" s="10"/>
      <c r="B29" s="10"/>
      <c r="C29" s="10"/>
      <c r="D29" s="1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4"/>
    </row>
    <row r="30" spans="1:19" ht="15">
      <c r="A30" s="10" t="s">
        <v>39</v>
      </c>
      <c r="B30" s="10" t="s">
        <v>40</v>
      </c>
      <c r="C30" s="10" t="s">
        <v>41</v>
      </c>
      <c r="D30" s="10" t="s">
        <v>42</v>
      </c>
      <c r="E30" s="10" t="s">
        <v>72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  <c r="Q30" s="4"/>
      <c r="R30" s="4"/>
      <c r="S30" s="4"/>
    </row>
    <row r="31" spans="1:19" ht="15">
      <c r="A31" s="10"/>
      <c r="B31" s="10"/>
      <c r="C31" s="10"/>
      <c r="D31" s="10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4"/>
      <c r="R31" s="4"/>
      <c r="S31" s="4"/>
    </row>
    <row r="32" spans="1:19" ht="15">
      <c r="A32" s="11">
        <v>0.001</v>
      </c>
      <c r="B32" s="11">
        <f>1/TAN(A32*PI()/180)</f>
        <v>57295.77950726455</v>
      </c>
      <c r="C32" s="11">
        <f>B32-(E10/E9)</f>
        <v>57295.02712631217</v>
      </c>
      <c r="D32" s="11">
        <f>ATAN(1/C32)*180/PI()</f>
        <v>0.0010000131316972864</v>
      </c>
      <c r="E32" s="11">
        <f>D32-A32</f>
        <v>1.3131697286419136E-08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4"/>
    </row>
    <row r="33" spans="1:19" ht="15">
      <c r="A33" s="11">
        <v>5</v>
      </c>
      <c r="B33" s="11">
        <f aca="true" t="shared" si="0" ref="B33:B41">1/TAN(A33*PI()/180)</f>
        <v>11.430052302761343</v>
      </c>
      <c r="C33" s="11">
        <f>B33-(E10/E9)</f>
        <v>10.67767135038039</v>
      </c>
      <c r="D33" s="11">
        <f aca="true" t="shared" si="1" ref="D33:D41">ATAN(1/C33)*180/PI()</f>
        <v>5.3503372405503</v>
      </c>
      <c r="E33" s="11">
        <f aca="true" t="shared" si="2" ref="E33:E41">D33-A33</f>
        <v>0.35033724055030024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  <c r="R33" s="4"/>
      <c r="S33" s="4"/>
    </row>
    <row r="34" spans="1:19" ht="15">
      <c r="A34" s="11">
        <v>10</v>
      </c>
      <c r="B34" s="11">
        <f t="shared" si="0"/>
        <v>5.671281819617709</v>
      </c>
      <c r="C34" s="11">
        <f>B34-(E10/E9)</f>
        <v>4.918900867236757</v>
      </c>
      <c r="D34" s="11">
        <f t="shared" si="1"/>
        <v>11.491480138222977</v>
      </c>
      <c r="E34" s="11">
        <f t="shared" si="2"/>
        <v>1.4914801382229772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R34" s="4"/>
      <c r="S34" s="4"/>
    </row>
    <row r="35" spans="1:19" ht="15">
      <c r="A35" s="11">
        <v>15</v>
      </c>
      <c r="B35" s="11">
        <f t="shared" si="0"/>
        <v>3.7320508075688776</v>
      </c>
      <c r="C35" s="11">
        <f>B35-(E10/E9)</f>
        <v>2.9796698551879253</v>
      </c>
      <c r="D35" s="11">
        <f t="shared" si="1"/>
        <v>18.55214660428833</v>
      </c>
      <c r="E35" s="11">
        <f t="shared" si="2"/>
        <v>3.5521466042883283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</row>
    <row r="36" spans="1:19" ht="15">
      <c r="A36" s="11">
        <v>20</v>
      </c>
      <c r="B36" s="11">
        <f t="shared" si="0"/>
        <v>2.7474774194546225</v>
      </c>
      <c r="C36" s="11">
        <f>B36-(E10/E9)</f>
        <v>1.9950964670736702</v>
      </c>
      <c r="D36" s="11">
        <f t="shared" si="1"/>
        <v>26.621351936319883</v>
      </c>
      <c r="E36" s="11">
        <f t="shared" si="2"/>
        <v>6.621351936319883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4"/>
      <c r="S36" s="4"/>
    </row>
    <row r="37" spans="1:19" ht="15">
      <c r="A37" s="11">
        <v>25</v>
      </c>
      <c r="B37" s="11">
        <f t="shared" si="0"/>
        <v>2.1445069205095586</v>
      </c>
      <c r="C37" s="11">
        <f>B37-(E10/E9)</f>
        <v>1.3921259681286062</v>
      </c>
      <c r="D37" s="11">
        <f t="shared" si="1"/>
        <v>35.69066230845816</v>
      </c>
      <c r="E37" s="11">
        <f t="shared" si="2"/>
        <v>10.690662308458158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  <c r="Q37" s="4"/>
      <c r="R37" s="4"/>
      <c r="S37" s="4"/>
    </row>
    <row r="38" spans="1:19" ht="15">
      <c r="A38" s="11">
        <v>30</v>
      </c>
      <c r="B38" s="11">
        <f t="shared" si="0"/>
        <v>1.7320508075688774</v>
      </c>
      <c r="C38" s="11">
        <f>B38-(E10/E9)</f>
        <v>0.979669855187925</v>
      </c>
      <c r="D38" s="11">
        <f t="shared" si="1"/>
        <v>45.58837616066651</v>
      </c>
      <c r="E38" s="11">
        <f t="shared" si="2"/>
        <v>15.588376160666513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  <c r="Q38" s="4"/>
      <c r="R38" s="4"/>
      <c r="S38" s="4"/>
    </row>
    <row r="39" spans="1:19" ht="15">
      <c r="A39" s="11">
        <v>35</v>
      </c>
      <c r="B39" s="11">
        <f t="shared" si="0"/>
        <v>1.4281480067421146</v>
      </c>
      <c r="C39" s="11">
        <f>B39-(E10/E9)</f>
        <v>0.6757670543611622</v>
      </c>
      <c r="D39" s="11">
        <f t="shared" si="1"/>
        <v>55.950468234977635</v>
      </c>
      <c r="E39" s="11">
        <f t="shared" si="2"/>
        <v>20.950468234977635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</row>
    <row r="40" spans="1:19" ht="15">
      <c r="A40" s="11">
        <v>40</v>
      </c>
      <c r="B40" s="11">
        <f t="shared" si="0"/>
        <v>1.19175359259421</v>
      </c>
      <c r="C40" s="11">
        <f>B40-(E10/E9)</f>
        <v>0.4393726402132576</v>
      </c>
      <c r="D40" s="11">
        <f t="shared" si="1"/>
        <v>66.28062730629159</v>
      </c>
      <c r="E40" s="11">
        <f t="shared" si="2"/>
        <v>26.280627306291592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4"/>
      <c r="Q40" s="4"/>
      <c r="R40" s="4"/>
      <c r="S40" s="4"/>
    </row>
    <row r="41" spans="1:19" ht="15">
      <c r="A41" s="11">
        <v>45</v>
      </c>
      <c r="B41" s="11">
        <f t="shared" si="0"/>
        <v>1.0000000000000002</v>
      </c>
      <c r="C41" s="11">
        <f>B41-(E10/E9)</f>
        <v>0.24761904761904785</v>
      </c>
      <c r="D41" s="11">
        <f t="shared" si="1"/>
        <v>76.09222219014529</v>
      </c>
      <c r="E41" s="11">
        <f t="shared" si="2"/>
        <v>31.092222190145293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4"/>
      <c r="Q41" s="4"/>
      <c r="R41" s="4"/>
      <c r="S41" s="4"/>
    </row>
    <row r="42" spans="1:19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"/>
      <c r="Q42" s="4"/>
      <c r="R42" s="4"/>
      <c r="S42" s="4"/>
    </row>
    <row r="43" spans="1:19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"/>
      <c r="Q43" s="4"/>
      <c r="R43" s="4"/>
      <c r="S43" s="4"/>
    </row>
    <row r="44" spans="1:19" ht="15">
      <c r="A44" s="8" t="s">
        <v>80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/>
      <c r="Q44" s="4"/>
      <c r="R44" s="4"/>
      <c r="S44" s="4"/>
    </row>
    <row r="45" spans="1:19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  <c r="Q45" s="4"/>
      <c r="R45" s="4"/>
      <c r="S45" s="4"/>
    </row>
    <row r="46" spans="1:19" ht="15">
      <c r="A46" s="10" t="s">
        <v>66</v>
      </c>
      <c r="B46" s="10" t="s">
        <v>48</v>
      </c>
      <c r="C46" s="10" t="s">
        <v>57</v>
      </c>
      <c r="D46" s="10" t="s">
        <v>57</v>
      </c>
      <c r="E46" s="10"/>
      <c r="F46" s="10"/>
      <c r="G46" s="10" t="s">
        <v>57</v>
      </c>
      <c r="H46" s="10" t="s">
        <v>57</v>
      </c>
      <c r="I46" s="10" t="s">
        <v>48</v>
      </c>
      <c r="J46" s="10" t="s">
        <v>66</v>
      </c>
      <c r="K46" s="10" t="s">
        <v>81</v>
      </c>
      <c r="L46" s="3"/>
      <c r="M46" s="3"/>
      <c r="N46" s="3"/>
      <c r="O46" s="3"/>
      <c r="P46" s="4"/>
      <c r="Q46" s="4"/>
      <c r="R46" s="4"/>
      <c r="S46" s="4"/>
    </row>
    <row r="47" spans="1:19" ht="15">
      <c r="A47" s="10" t="s">
        <v>68</v>
      </c>
      <c r="B47" s="10" t="s">
        <v>60</v>
      </c>
      <c r="C47" s="10" t="s">
        <v>58</v>
      </c>
      <c r="D47" s="10" t="s">
        <v>58</v>
      </c>
      <c r="E47" s="10"/>
      <c r="F47" s="10"/>
      <c r="G47" s="10" t="s">
        <v>64</v>
      </c>
      <c r="H47" s="10" t="s">
        <v>64</v>
      </c>
      <c r="I47" s="10" t="s">
        <v>65</v>
      </c>
      <c r="J47" s="10" t="s">
        <v>69</v>
      </c>
      <c r="K47" s="10" t="s">
        <v>82</v>
      </c>
      <c r="L47" s="3"/>
      <c r="M47" s="3"/>
      <c r="N47" s="3"/>
      <c r="O47" s="3"/>
      <c r="P47" s="4"/>
      <c r="Q47" s="4"/>
      <c r="R47" s="4"/>
      <c r="S47" s="4"/>
    </row>
    <row r="48" spans="1:19" ht="15">
      <c r="A48" s="10" t="s">
        <v>67</v>
      </c>
      <c r="B48" s="10" t="s">
        <v>61</v>
      </c>
      <c r="C48" s="10" t="s">
        <v>59</v>
      </c>
      <c r="D48" s="10" t="s">
        <v>59</v>
      </c>
      <c r="E48" s="10"/>
      <c r="F48" s="10"/>
      <c r="G48" s="10" t="s">
        <v>59</v>
      </c>
      <c r="H48" s="10" t="s">
        <v>59</v>
      </c>
      <c r="I48" s="10" t="s">
        <v>61</v>
      </c>
      <c r="J48" s="10" t="s">
        <v>67</v>
      </c>
      <c r="K48" s="10" t="s">
        <v>83</v>
      </c>
      <c r="L48" s="3"/>
      <c r="M48" s="3"/>
      <c r="N48" s="3"/>
      <c r="O48" s="3"/>
      <c r="P48" s="4"/>
      <c r="Q48" s="4"/>
      <c r="R48" s="4"/>
      <c r="S48" s="4"/>
    </row>
    <row r="49" spans="1:19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3"/>
      <c r="M49" s="3"/>
      <c r="N49" s="3"/>
      <c r="O49" s="3"/>
      <c r="P49" s="4"/>
      <c r="Q49" s="4"/>
      <c r="R49" s="4"/>
      <c r="S49" s="4"/>
    </row>
    <row r="50" spans="1:19" ht="15">
      <c r="A50" s="10" t="s">
        <v>39</v>
      </c>
      <c r="B50" s="10" t="s">
        <v>49</v>
      </c>
      <c r="C50" s="10" t="s">
        <v>50</v>
      </c>
      <c r="D50" s="10" t="s">
        <v>51</v>
      </c>
      <c r="E50" s="12" t="s">
        <v>63</v>
      </c>
      <c r="F50" s="10" t="s">
        <v>62</v>
      </c>
      <c r="G50" s="10" t="s">
        <v>54</v>
      </c>
      <c r="H50" s="10" t="s">
        <v>55</v>
      </c>
      <c r="I50" s="10" t="s">
        <v>56</v>
      </c>
      <c r="J50" s="10" t="s">
        <v>42</v>
      </c>
      <c r="K50" s="10" t="s">
        <v>73</v>
      </c>
      <c r="L50" s="3"/>
      <c r="M50" s="3"/>
      <c r="N50" s="3"/>
      <c r="O50" s="3"/>
      <c r="P50" s="4"/>
      <c r="Q50" s="4"/>
      <c r="R50" s="4"/>
      <c r="S50" s="4"/>
    </row>
    <row r="51" spans="1:19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3"/>
      <c r="M51" s="3"/>
      <c r="N51" s="3"/>
      <c r="O51" s="3"/>
      <c r="P51" s="4"/>
      <c r="Q51" s="4"/>
      <c r="R51" s="4"/>
      <c r="S51" s="4"/>
    </row>
    <row r="52" spans="1:19" ht="15">
      <c r="A52" s="11">
        <v>0.001</v>
      </c>
      <c r="B52" s="11">
        <f>E11-A52</f>
        <v>12.999</v>
      </c>
      <c r="C52" s="11">
        <f>E12*SIN(B52*PI()/180)</f>
        <v>24.742745317822454</v>
      </c>
      <c r="D52" s="11">
        <f>E12*COS(B52*PI()/180)</f>
        <v>107.18113898507225</v>
      </c>
      <c r="E52" s="11">
        <f>(2*D52*D52*E10+B66*(C52-E10))/(D52*D52+(C52-E10)*(C52-E10))</f>
        <v>1502.0137286627012</v>
      </c>
      <c r="F52" s="11">
        <f>(B66*B66-4*D52*D52*B67)/(4*D52*D52+4*(C52-E10)*(C52-E10))</f>
        <v>563808.3432642146</v>
      </c>
      <c r="G52" s="11">
        <f>E52/2+SQRT((E52/2)*(E52/2)-F52)</f>
        <v>765.2535133616674</v>
      </c>
      <c r="H52" s="11">
        <f>SQRT(E12*E12-(G52-E10)*(G52-E10))</f>
        <v>107.1802752331735</v>
      </c>
      <c r="I52" s="11">
        <f>ATAN((E10-G52)/H52)*180/PI()</f>
        <v>13.00100000429926</v>
      </c>
      <c r="J52" s="11">
        <f>I52-E11</f>
        <v>0.0010000042992608371</v>
      </c>
      <c r="K52" s="11">
        <f>J52-A52</f>
        <v>4.299260837094254E-09</v>
      </c>
      <c r="L52" s="3"/>
      <c r="M52" s="3"/>
      <c r="N52" s="3"/>
      <c r="O52" s="3"/>
      <c r="P52" s="4"/>
      <c r="Q52" s="4"/>
      <c r="R52" s="4"/>
      <c r="S52" s="4"/>
    </row>
    <row r="53" spans="1:19" ht="15">
      <c r="A53" s="11">
        <v>5</v>
      </c>
      <c r="B53" s="11">
        <f>E11-A53</f>
        <v>8</v>
      </c>
      <c r="C53" s="11">
        <f>E12*SIN(B53*PI()/180)</f>
        <v>15.309041105607198</v>
      </c>
      <c r="D53" s="11">
        <f>E12*COS(B53*PI()/180)</f>
        <v>108.92948756157274</v>
      </c>
      <c r="E53" s="11">
        <f>(2*D53*D53*E10+B66*(C53-E10))/(D53*D53+(C53-E10)*(C53-E10))</f>
        <v>1484.1078577062037</v>
      </c>
      <c r="F53" s="11">
        <f>(B66*B66-4*D53*D53*B67)/(4*D53*D53+4*(C53-E10)*(C53-E10))</f>
        <v>550454.8901517024</v>
      </c>
      <c r="G53" s="11">
        <f>E53/2+SQRT((E53/2)*(E53/2)-F53)</f>
        <v>755.8068621628311</v>
      </c>
      <c r="H53" s="11">
        <f>SQRT(E12*E12-(G53-E10)*(G53-E10))</f>
        <v>104.55060652549255</v>
      </c>
      <c r="I53" s="11">
        <f>ATAN((E10-G53)/H53)*180/PI()</f>
        <v>18.11026442273736</v>
      </c>
      <c r="J53" s="11">
        <f>I53-E11</f>
        <v>5.110264422737359</v>
      </c>
      <c r="K53" s="11">
        <f aca="true" t="shared" si="3" ref="K53:K61">J53-A53</f>
        <v>0.11026442273735881</v>
      </c>
      <c r="L53" s="3"/>
      <c r="M53" s="3"/>
      <c r="N53" s="3"/>
      <c r="O53" s="3"/>
      <c r="P53" s="4"/>
      <c r="Q53" s="4"/>
      <c r="R53" s="4"/>
      <c r="S53" s="4"/>
    </row>
    <row r="54" spans="1:19" ht="15">
      <c r="A54" s="11">
        <v>10</v>
      </c>
      <c r="B54" s="11">
        <f>E11-A54</f>
        <v>3</v>
      </c>
      <c r="C54" s="11">
        <f>E12*SIN(B54*PI()/180)</f>
        <v>5.756955186723821</v>
      </c>
      <c r="D54" s="11">
        <f>E12*COS(B54*PI()/180)</f>
        <v>109.84924882300312</v>
      </c>
      <c r="E54" s="11">
        <f>(2*D54*D54*E10+B66*(C54-E10))/(D54*D54+(C54-E10)*(C54-E10))</f>
        <v>1466.3876415665504</v>
      </c>
      <c r="F54" s="11">
        <f>(B66*B66-4*D54*D54*B67)/(4*D54*D54+4*(C54-E10)*(C54-E10))</f>
        <v>537403.6599812905</v>
      </c>
      <c r="G54" s="11">
        <f aca="true" t="shared" si="4" ref="G54:G61">E54/2+SQRT((E54/2)*(E54/2)-F54)</f>
        <v>746.2137613932389</v>
      </c>
      <c r="H54" s="11">
        <f>SQRT(E12*E12-(G54-E10)*(G54-E10))</f>
        <v>100.90968887412042</v>
      </c>
      <c r="I54" s="11">
        <f>ATAN((E10-G54)/H54)*180/PI()</f>
        <v>23.45675040677277</v>
      </c>
      <c r="J54" s="11">
        <f>I54-E11</f>
        <v>10.45675040677277</v>
      </c>
      <c r="K54" s="11">
        <f t="shared" si="3"/>
        <v>0.4567504067727697</v>
      </c>
      <c r="L54" s="3"/>
      <c r="M54" s="3"/>
      <c r="N54" s="3"/>
      <c r="O54" s="3"/>
      <c r="P54" s="4"/>
      <c r="Q54" s="4"/>
      <c r="R54" s="4"/>
      <c r="S54" s="4"/>
    </row>
    <row r="55" spans="1:19" ht="15">
      <c r="A55" s="11">
        <v>15</v>
      </c>
      <c r="B55" s="11">
        <f>E11-A55</f>
        <v>-2</v>
      </c>
      <c r="C55" s="11">
        <f>E12*SIN(B55*PI()/180)</f>
        <v>-3.8389446372751066</v>
      </c>
      <c r="D55" s="11">
        <f>E12*COS(B55*PI()/180)</f>
        <v>109.93299097210054</v>
      </c>
      <c r="E55" s="11">
        <f>(2*D55*D55*E10+B66*(C55-E10))/(D55*D55+(C55-E10)*(C55-E10))</f>
        <v>1448.9726689252602</v>
      </c>
      <c r="F55" s="11">
        <f>(B66*B66-4*D55*D55*B67)/(4*D55*D55+4*(C55-E10)*(C55-E10))</f>
        <v>524735.0782662929</v>
      </c>
      <c r="G55" s="11">
        <f t="shared" si="4"/>
        <v>736.543305757489</v>
      </c>
      <c r="H55" s="11">
        <f>SQRT(E12*E12-(G55-E10)*(G55-E10))</f>
        <v>96.13730722598113</v>
      </c>
      <c r="I55" s="11">
        <f>ATAN((E10-G55)/H55)*180/PI()</f>
        <v>29.076040301164028</v>
      </c>
      <c r="J55" s="11">
        <f>I55-E11</f>
        <v>16.076040301164028</v>
      </c>
      <c r="K55" s="11">
        <f t="shared" si="3"/>
        <v>1.0760403011640278</v>
      </c>
      <c r="L55" s="3"/>
      <c r="M55" s="3"/>
      <c r="N55" s="3"/>
      <c r="O55" s="3"/>
      <c r="P55" s="4"/>
      <c r="Q55" s="4"/>
      <c r="R55" s="4"/>
      <c r="S55" s="4"/>
    </row>
    <row r="56" spans="1:19" ht="15">
      <c r="A56" s="11">
        <v>20</v>
      </c>
      <c r="B56" s="11">
        <f>E11-A56</f>
        <v>-7</v>
      </c>
      <c r="C56" s="11">
        <f>E12*SIN(B56*PI()/180)</f>
        <v>-13.405627774566224</v>
      </c>
      <c r="D56" s="11">
        <f>E12*COS(B56*PI()/180)</f>
        <v>109.18007668054541</v>
      </c>
      <c r="E56" s="11">
        <f>(2*D56*D56*E10+B66*(C56-E10))/(D56*D56+(C56-E10)*(C56-E10))</f>
        <v>1431.9697449988873</v>
      </c>
      <c r="F56" s="11">
        <f>(B66*B66-4*D56*D56*B67)/(4*D56*D56+4*(C56-E10)*(C56-E10))</f>
        <v>512516.0997855817</v>
      </c>
      <c r="G56" s="11">
        <f t="shared" si="4"/>
        <v>726.858595986039</v>
      </c>
      <c r="H56" s="11">
        <f>SQRT(E12*E12-(G56-E10)*(G56-E10))</f>
        <v>90.07309864296744</v>
      </c>
      <c r="I56" s="11">
        <f>ATAN((E10-G56)/H56)*180/PI()</f>
        <v>35.03052471685323</v>
      </c>
      <c r="J56" s="11">
        <f>I56-E11</f>
        <v>22.03052471685323</v>
      </c>
      <c r="K56" s="11">
        <f t="shared" si="3"/>
        <v>2.030524716853229</v>
      </c>
      <c r="L56" s="3"/>
      <c r="M56" s="3"/>
      <c r="N56" s="3"/>
      <c r="O56" s="3"/>
      <c r="P56" s="4"/>
      <c r="Q56" s="4"/>
      <c r="R56" s="4"/>
      <c r="S56" s="4"/>
    </row>
    <row r="57" spans="1:19" ht="15">
      <c r="A57" s="11">
        <v>25</v>
      </c>
      <c r="B57" s="11">
        <f>E11-A57</f>
        <v>-12</v>
      </c>
      <c r="C57" s="11">
        <f>E12*SIN(B57*PI()/180)</f>
        <v>-22.870285989953526</v>
      </c>
      <c r="D57" s="11">
        <f>E12*COS(B57*PI()/180)</f>
        <v>107.59623608071863</v>
      </c>
      <c r="E57" s="11">
        <f>(2*D57*D57*E10+B66*(C57-E10))/(D57*D57+(C57-E10)*(C57-E10))</f>
        <v>1415.4771822700575</v>
      </c>
      <c r="F57" s="11">
        <f>(B66*B66-4*D57*D57*B67)/(4*D57*D57+4*(C57-E10)*(C57-E10))</f>
        <v>500804.1248238591</v>
      </c>
      <c r="G57" s="11">
        <f t="shared" si="4"/>
        <v>717.214273587302</v>
      </c>
      <c r="H57" s="11">
        <f>SQRT(E12*E12-(G57-E10)*(G57-E10))</f>
        <v>82.47568144959993</v>
      </c>
      <c r="I57" s="11">
        <f>ATAN((E10-G57)/H57)*180/PI()</f>
        <v>41.428768915269835</v>
      </c>
      <c r="J57" s="11">
        <f>I57-E11</f>
        <v>28.428768915269835</v>
      </c>
      <c r="K57" s="11">
        <f t="shared" si="3"/>
        <v>3.428768915269835</v>
      </c>
      <c r="L57" s="3"/>
      <c r="M57" s="3"/>
      <c r="N57" s="3"/>
      <c r="O57" s="3"/>
      <c r="P57" s="4"/>
      <c r="Q57" s="4"/>
      <c r="R57" s="4"/>
      <c r="S57" s="4"/>
    </row>
    <row r="58" spans="1:19" ht="15">
      <c r="A58" s="11">
        <v>30</v>
      </c>
      <c r="B58" s="11">
        <f>E11-A58</f>
        <v>-17</v>
      </c>
      <c r="C58" s="11">
        <f>E12*SIN(B58*PI()/180)</f>
        <v>-32.160887519501046</v>
      </c>
      <c r="D58" s="11">
        <f>E12*COS(B58*PI()/180)</f>
        <v>105.1935231559339</v>
      </c>
      <c r="E58" s="11">
        <f>(2*D58*D58*E10+B66*(C58-E10))/(D58*D58+(C58-E10)*(C58-E10))</f>
        <v>1399.5854837846475</v>
      </c>
      <c r="F58" s="11">
        <f>(B66*B66-4*D58*D58*B67)/(4*D58*D58+4*(C58-E10)*(C58-E10))</f>
        <v>489648.2011945274</v>
      </c>
      <c r="G58" s="11">
        <f t="shared" si="4"/>
        <v>707.6464296025083</v>
      </c>
      <c r="H58" s="11">
        <f>SQRT(E12*E12-(G58-E10)*(G58-E10))</f>
        <v>72.92386058613037</v>
      </c>
      <c r="I58" s="11">
        <f>ATAN((E10-G58)/H58)*180/PI()</f>
        <v>48.475198333229045</v>
      </c>
      <c r="J58" s="11">
        <f>I58-E11</f>
        <v>35.475198333229045</v>
      </c>
      <c r="K58" s="11">
        <f t="shared" si="3"/>
        <v>5.475198333229045</v>
      </c>
      <c r="L58" s="3"/>
      <c r="M58" s="3"/>
      <c r="N58" s="3"/>
      <c r="O58" s="3"/>
      <c r="P58" s="4"/>
      <c r="Q58" s="4"/>
      <c r="R58" s="4"/>
      <c r="S58" s="4"/>
    </row>
    <row r="59" spans="1:19" ht="15">
      <c r="A59" s="11">
        <v>35</v>
      </c>
      <c r="B59" s="11">
        <f>E11-A59</f>
        <v>-22</v>
      </c>
      <c r="C59" s="11">
        <f>E12*SIN(B59*PI()/180)</f>
        <v>-41.20672527575032</v>
      </c>
      <c r="D59" s="11">
        <f>E12*COS(B59*PI()/180)</f>
        <v>101.99022400234662</v>
      </c>
      <c r="E59" s="11">
        <f>(2*D59*D59*E10+B66*(C59-E10))/(D59*D59+(C59-E10)*(C59-E10))</f>
        <v>1384.3779696679155</v>
      </c>
      <c r="F59" s="11">
        <f>(B66*B66-4*D59*D59*B67)/(4*D59*D59+4*(C59-E10)*(C59-E10))</f>
        <v>479090.15678014816</v>
      </c>
      <c r="G59" s="11">
        <f t="shared" si="4"/>
        <v>698.1416267110424</v>
      </c>
      <c r="H59" s="11">
        <f>SQRT(E12*E12-(G59-E10)*(G59-E10))</f>
        <v>60.514785438820766</v>
      </c>
      <c r="I59" s="11">
        <f>ATAN((E10-G59)/H59)*180/PI()</f>
        <v>56.62376524394118</v>
      </c>
      <c r="J59" s="11">
        <f>I59-E11</f>
        <v>43.62376524394118</v>
      </c>
      <c r="K59" s="11">
        <f t="shared" si="3"/>
        <v>8.623765243941179</v>
      </c>
      <c r="L59" s="3"/>
      <c r="M59" s="3"/>
      <c r="N59" s="3"/>
      <c r="O59" s="3"/>
      <c r="P59" s="4"/>
      <c r="Q59" s="4"/>
      <c r="R59" s="4"/>
      <c r="S59" s="4"/>
    </row>
    <row r="60" spans="1:19" ht="15">
      <c r="A60" s="11">
        <v>40</v>
      </c>
      <c r="B60" s="11">
        <f>E11-A60</f>
        <v>-27</v>
      </c>
      <c r="C60" s="11">
        <f>E12*SIN(B60*PI()/180)</f>
        <v>-49.93895497135015</v>
      </c>
      <c r="D60" s="11">
        <f>E12*COS(B60*PI()/180)</f>
        <v>98.01071766072047</v>
      </c>
      <c r="E60" s="11">
        <f>(2*D60*D60*E10+B66*(C60-E10))/(D60*D60+(C60-E10)*(C60-E10))</f>
        <v>1369.9313217483154</v>
      </c>
      <c r="F60" s="11">
        <f>(B66*B66-4*D60*D60*B67)/(4*D60*D60+4*(C60-E10)*(C60-E10))</f>
        <v>469165.63068133034</v>
      </c>
      <c r="G60" s="11">
        <f t="shared" si="4"/>
        <v>688.4764863385305</v>
      </c>
      <c r="H60" s="11">
        <f>SQRT(E12*E12-(G60-E10)*(G60-E10))</f>
        <v>42.343549376846354</v>
      </c>
      <c r="I60" s="11">
        <f>ATAN((E10-G60)/H60)*180/PI()</f>
        <v>67.35990025709107</v>
      </c>
      <c r="J60" s="11">
        <f>I60-E11</f>
        <v>54.35990025709107</v>
      </c>
      <c r="K60" s="11">
        <f t="shared" si="3"/>
        <v>14.35990025709107</v>
      </c>
      <c r="L60" s="3"/>
      <c r="M60" s="3"/>
      <c r="N60" s="3"/>
      <c r="O60" s="3"/>
      <c r="P60" s="4"/>
      <c r="Q60" s="4"/>
      <c r="R60" s="4"/>
      <c r="S60" s="4"/>
    </row>
    <row r="61" spans="1:19" ht="15">
      <c r="A61" s="11">
        <v>45</v>
      </c>
      <c r="B61" s="11">
        <f>E11-A61</f>
        <v>-32</v>
      </c>
      <c r="C61" s="11">
        <f>E12*SIN(B61*PI()/180)</f>
        <v>-58.29111906565255</v>
      </c>
      <c r="D61" s="11">
        <f>E12*COS(B61*PI()/180)</f>
        <v>93.28529057720685</v>
      </c>
      <c r="E61" s="11">
        <f>(2*D61*D61*E10+B66*(C61-E10))/(D61*D61+(C61-E10)*(C61-E10))</f>
        <v>1356.3160344004284</v>
      </c>
      <c r="F61" s="11">
        <f>(B66*B66-4*D61*D61*B67)/(4*D61*D61+4*(C61-E10)*(C61-E10))</f>
        <v>459904.986261028</v>
      </c>
      <c r="G61" s="11" t="e">
        <f t="shared" si="4"/>
        <v>#NUM!</v>
      </c>
      <c r="H61" s="11" t="e">
        <f>SQRT(E12*E12-(G61-E10)*(G61-E10))</f>
        <v>#NUM!</v>
      </c>
      <c r="I61" s="11" t="e">
        <f>ATAN((E10-G61)/H61)*180/PI()</f>
        <v>#NUM!</v>
      </c>
      <c r="J61" s="11" t="e">
        <f>I61-E11</f>
        <v>#NUM!</v>
      </c>
      <c r="K61" s="11" t="e">
        <f t="shared" si="3"/>
        <v>#NUM!</v>
      </c>
      <c r="L61" s="3"/>
      <c r="M61" s="3"/>
      <c r="N61" s="3"/>
      <c r="O61" s="3"/>
      <c r="P61" s="4"/>
      <c r="Q61" s="4"/>
      <c r="R61" s="4"/>
      <c r="S61" s="4"/>
    </row>
    <row r="62" spans="1:19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4"/>
      <c r="Q62" s="4"/>
      <c r="R62" s="4"/>
      <c r="S62" s="4"/>
    </row>
    <row r="63" spans="1:19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4"/>
      <c r="Q63" s="4"/>
      <c r="R63" s="4"/>
      <c r="S63" s="4"/>
    </row>
    <row r="64" spans="1:19" ht="15">
      <c r="A64" s="8" t="s">
        <v>47</v>
      </c>
      <c r="B64" s="3"/>
      <c r="C64" s="3"/>
      <c r="D64" s="3"/>
      <c r="E64" s="3"/>
      <c r="F64" s="3"/>
      <c r="G64" s="3"/>
      <c r="H64" s="3"/>
      <c r="I64" s="3"/>
      <c r="J64" s="10"/>
      <c r="K64" s="3"/>
      <c r="L64" s="3"/>
      <c r="M64" s="3"/>
      <c r="N64" s="3"/>
      <c r="O64" s="3"/>
      <c r="P64" s="4"/>
      <c r="Q64" s="4"/>
      <c r="R64" s="4"/>
      <c r="S64" s="4"/>
    </row>
    <row r="65" spans="1:19" ht="15">
      <c r="A65" s="3"/>
      <c r="B65" s="3"/>
      <c r="C65" s="3"/>
      <c r="D65" s="3"/>
      <c r="E65" s="3"/>
      <c r="F65" s="3"/>
      <c r="G65" s="3"/>
      <c r="H65" s="3"/>
      <c r="I65" s="3"/>
      <c r="J65" s="10"/>
      <c r="K65" s="3"/>
      <c r="L65" s="3"/>
      <c r="M65" s="3"/>
      <c r="N65" s="3"/>
      <c r="O65" s="3"/>
      <c r="P65" s="4"/>
      <c r="Q65" s="4"/>
      <c r="R65" s="4"/>
      <c r="S65" s="4"/>
    </row>
    <row r="66" spans="1:19" ht="15">
      <c r="A66" s="3" t="s">
        <v>52</v>
      </c>
      <c r="B66" s="13">
        <f>2*E12*E12-E15*E15-E10*E10</f>
        <v>-1148256.1975896326</v>
      </c>
      <c r="C66" s="3"/>
      <c r="D66" s="3"/>
      <c r="E66" s="3"/>
      <c r="F66" s="3"/>
      <c r="G66" s="3"/>
      <c r="H66" s="3"/>
      <c r="I66" s="3"/>
      <c r="J66" s="11"/>
      <c r="K66" s="3"/>
      <c r="L66" s="3"/>
      <c r="M66" s="3"/>
      <c r="N66" s="3"/>
      <c r="O66" s="3"/>
      <c r="P66" s="4"/>
      <c r="Q66" s="4"/>
      <c r="R66" s="4"/>
      <c r="S66" s="4"/>
    </row>
    <row r="67" spans="1:19" ht="15">
      <c r="A67" s="3" t="s">
        <v>53</v>
      </c>
      <c r="B67" s="13">
        <f>E12*E12-E10*E10</f>
        <v>-612000</v>
      </c>
      <c r="C67" s="3"/>
      <c r="D67" s="3"/>
      <c r="E67" s="3"/>
      <c r="F67" s="3"/>
      <c r="G67" s="3"/>
      <c r="H67" s="3"/>
      <c r="I67" s="3"/>
      <c r="J67" s="11"/>
      <c r="K67" s="3"/>
      <c r="L67" s="3"/>
      <c r="M67" s="3"/>
      <c r="N67" s="3"/>
      <c r="O67" s="3"/>
      <c r="P67" s="4"/>
      <c r="Q67" s="4"/>
      <c r="R67" s="4"/>
      <c r="S67" s="4"/>
    </row>
    <row r="68" spans="1:19" ht="15">
      <c r="A68" s="3"/>
      <c r="B68" s="3"/>
      <c r="C68" s="3"/>
      <c r="D68" s="3"/>
      <c r="E68" s="3"/>
      <c r="F68" s="3"/>
      <c r="G68" s="3"/>
      <c r="H68" s="3"/>
      <c r="I68" s="3"/>
      <c r="J68" s="11"/>
      <c r="K68" s="3"/>
      <c r="L68" s="3"/>
      <c r="M68" s="3"/>
      <c r="N68" s="3"/>
      <c r="O68" s="3"/>
      <c r="P68" s="4"/>
      <c r="Q68" s="4"/>
      <c r="R68" s="4"/>
      <c r="S68" s="4"/>
    </row>
    <row r="69" spans="1:19" ht="15">
      <c r="A69" s="3" t="s">
        <v>71</v>
      </c>
      <c r="B69" s="3"/>
      <c r="C69" s="3"/>
      <c r="D69" s="3"/>
      <c r="E69" s="3"/>
      <c r="F69" s="3"/>
      <c r="G69" s="3"/>
      <c r="H69" s="3"/>
      <c r="I69" s="3"/>
      <c r="J69" s="11"/>
      <c r="K69" s="3"/>
      <c r="L69" s="3"/>
      <c r="M69" s="3"/>
      <c r="N69" s="3"/>
      <c r="O69" s="3"/>
      <c r="P69" s="4"/>
      <c r="Q69" s="4"/>
      <c r="R69" s="4"/>
      <c r="S69" s="4"/>
    </row>
    <row r="70" spans="1:19" ht="15">
      <c r="A70" s="3"/>
      <c r="B70" s="3"/>
      <c r="C70" s="3"/>
      <c r="D70" s="3"/>
      <c r="E70" s="3"/>
      <c r="F70" s="3"/>
      <c r="G70" s="3"/>
      <c r="H70" s="3"/>
      <c r="I70" s="3"/>
      <c r="J70" s="11"/>
      <c r="K70" s="3"/>
      <c r="L70" s="3"/>
      <c r="M70" s="3"/>
      <c r="N70" s="3"/>
      <c r="O70" s="3"/>
      <c r="P70" s="4"/>
      <c r="Q70" s="4"/>
      <c r="R70" s="4"/>
      <c r="S70" s="4"/>
    </row>
    <row r="71" spans="1:19" ht="15">
      <c r="A71" s="3"/>
      <c r="B71" s="3"/>
      <c r="C71" s="3"/>
      <c r="D71" s="3"/>
      <c r="E71" s="3"/>
      <c r="F71" s="3"/>
      <c r="G71" s="3"/>
      <c r="H71" s="3"/>
      <c r="I71" s="3"/>
      <c r="J71" s="11"/>
      <c r="K71" s="3"/>
      <c r="L71" s="3"/>
      <c r="M71" s="3"/>
      <c r="N71" s="3"/>
      <c r="O71" s="3"/>
      <c r="P71" s="4"/>
      <c r="Q71" s="4"/>
      <c r="R71" s="4"/>
      <c r="S71" s="4"/>
    </row>
    <row r="72" spans="1:19" ht="15.75" thickBot="1">
      <c r="A72" s="3"/>
      <c r="B72" s="3"/>
      <c r="C72" s="3"/>
      <c r="D72" s="3"/>
      <c r="E72" s="3"/>
      <c r="F72" s="3"/>
      <c r="G72" s="3"/>
      <c r="H72" s="3"/>
      <c r="I72" s="3"/>
      <c r="J72" s="11"/>
      <c r="K72" s="3"/>
      <c r="L72" s="3"/>
      <c r="M72" s="3"/>
      <c r="N72" s="3"/>
      <c r="O72" s="3"/>
      <c r="P72" s="4"/>
      <c r="Q72" s="4"/>
      <c r="R72" s="4"/>
      <c r="S72" s="4"/>
    </row>
    <row r="73" spans="1:19" ht="15">
      <c r="A73" s="3"/>
      <c r="B73" s="3"/>
      <c r="C73" s="3"/>
      <c r="D73" s="3"/>
      <c r="E73" s="3"/>
      <c r="F73" s="65" t="s">
        <v>92</v>
      </c>
      <c r="G73" s="60" t="s">
        <v>74</v>
      </c>
      <c r="H73" s="3"/>
      <c r="I73" s="21" t="s">
        <v>27</v>
      </c>
      <c r="J73" s="22"/>
      <c r="K73" s="22"/>
      <c r="L73" s="22"/>
      <c r="M73" s="22"/>
      <c r="N73" s="22"/>
      <c r="O73" s="23"/>
      <c r="P73" s="4"/>
      <c r="Q73" s="4"/>
      <c r="R73" s="4"/>
      <c r="S73" s="4"/>
    </row>
    <row r="74" spans="1:19" ht="15">
      <c r="A74" s="3"/>
      <c r="B74" s="3"/>
      <c r="C74" s="3"/>
      <c r="D74" s="3"/>
      <c r="E74" s="3"/>
      <c r="F74" s="61" t="s">
        <v>93</v>
      </c>
      <c r="G74" s="62" t="s">
        <v>75</v>
      </c>
      <c r="H74" s="3"/>
      <c r="I74" s="59" t="s">
        <v>22</v>
      </c>
      <c r="J74" s="27"/>
      <c r="K74" s="27"/>
      <c r="L74" s="27"/>
      <c r="M74" s="27"/>
      <c r="N74" s="27"/>
      <c r="O74" s="28"/>
      <c r="P74" s="4"/>
      <c r="Q74" s="4"/>
      <c r="R74" s="4"/>
      <c r="S74" s="4"/>
    </row>
    <row r="75" spans="1:19" ht="15">
      <c r="A75" s="3"/>
      <c r="B75" s="3"/>
      <c r="C75" s="3"/>
      <c r="D75" s="3"/>
      <c r="E75" s="3"/>
      <c r="F75" s="61" t="s">
        <v>94</v>
      </c>
      <c r="G75" s="62" t="s">
        <v>84</v>
      </c>
      <c r="H75" s="3"/>
      <c r="I75" s="32" t="s">
        <v>21</v>
      </c>
      <c r="J75" s="33"/>
      <c r="K75" s="27"/>
      <c r="L75" s="27"/>
      <c r="M75" s="27"/>
      <c r="N75" s="44">
        <f>E12</f>
        <v>110</v>
      </c>
      <c r="O75" s="28" t="s">
        <v>19</v>
      </c>
      <c r="P75" s="4"/>
      <c r="Q75" s="4"/>
      <c r="R75" s="4"/>
      <c r="S75" s="4"/>
    </row>
    <row r="76" spans="1:19" ht="15">
      <c r="A76" s="3"/>
      <c r="B76" s="3"/>
      <c r="C76" s="3"/>
      <c r="D76" s="3"/>
      <c r="E76" s="3"/>
      <c r="F76" s="66"/>
      <c r="G76" s="62" t="s">
        <v>76</v>
      </c>
      <c r="H76" s="3"/>
      <c r="I76" s="32" t="s">
        <v>20</v>
      </c>
      <c r="J76" s="33"/>
      <c r="K76" s="27"/>
      <c r="L76" s="27"/>
      <c r="M76" s="27"/>
      <c r="N76" s="44">
        <f>N75*TAN(E11*PI()/180)</f>
        <v>25.395501023811942</v>
      </c>
      <c r="O76" s="28"/>
      <c r="P76" s="4"/>
      <c r="Q76" s="4"/>
      <c r="R76" s="4"/>
      <c r="S76" s="4"/>
    </row>
    <row r="77" spans="1:19" ht="15">
      <c r="A77" s="3"/>
      <c r="B77" s="3"/>
      <c r="C77" s="3"/>
      <c r="D77" s="3"/>
      <c r="E77" s="3"/>
      <c r="F77" s="66"/>
      <c r="G77" s="62" t="s">
        <v>77</v>
      </c>
      <c r="H77" s="3"/>
      <c r="I77" s="26"/>
      <c r="J77" s="27"/>
      <c r="K77" s="27"/>
      <c r="L77" s="27"/>
      <c r="M77" s="27"/>
      <c r="N77" s="27"/>
      <c r="O77" s="28"/>
      <c r="P77" s="4"/>
      <c r="Q77" s="4"/>
      <c r="R77" s="4"/>
      <c r="S77" s="4"/>
    </row>
    <row r="78" spans="1:19" ht="15">
      <c r="A78" s="3"/>
      <c r="B78" s="3"/>
      <c r="C78" s="3"/>
      <c r="D78" s="3"/>
      <c r="E78" s="3"/>
      <c r="F78" s="66" t="s">
        <v>95</v>
      </c>
      <c r="G78" s="62" t="s">
        <v>78</v>
      </c>
      <c r="H78" s="3"/>
      <c r="I78" s="26"/>
      <c r="J78" s="27"/>
      <c r="K78" s="27"/>
      <c r="L78" s="27"/>
      <c r="M78" s="27"/>
      <c r="N78" s="27"/>
      <c r="O78" s="28"/>
      <c r="P78" s="4"/>
      <c r="Q78" s="4"/>
      <c r="R78" s="4"/>
      <c r="S78" s="4"/>
    </row>
    <row r="79" spans="1:19" ht="15">
      <c r="A79" s="3"/>
      <c r="B79" s="3"/>
      <c r="C79" s="3"/>
      <c r="D79" s="3"/>
      <c r="E79" s="3"/>
      <c r="F79" s="26"/>
      <c r="G79" s="62"/>
      <c r="H79" s="3"/>
      <c r="I79" s="59" t="s">
        <v>26</v>
      </c>
      <c r="J79" s="27"/>
      <c r="K79" s="27"/>
      <c r="L79" s="27"/>
      <c r="M79" s="27"/>
      <c r="N79" s="27"/>
      <c r="O79" s="28"/>
      <c r="P79" s="4"/>
      <c r="Q79" s="4"/>
      <c r="R79" s="4"/>
      <c r="S79" s="4"/>
    </row>
    <row r="80" spans="1:19" ht="15">
      <c r="A80" s="3"/>
      <c r="B80" s="3"/>
      <c r="C80" s="3"/>
      <c r="D80" s="3"/>
      <c r="E80" s="3"/>
      <c r="F80" s="26">
        <v>0.001</v>
      </c>
      <c r="G80" s="63">
        <f aca="true" t="shared" si="5" ref="G80:G89">((J52/D32)-1)*100</f>
        <v>-0.0008832320466001242</v>
      </c>
      <c r="H80" s="3"/>
      <c r="I80" s="26" t="s">
        <v>25</v>
      </c>
      <c r="J80" s="27"/>
      <c r="K80" s="27"/>
      <c r="L80" s="27"/>
      <c r="M80" s="27"/>
      <c r="N80" s="48">
        <v>15</v>
      </c>
      <c r="O80" s="28" t="s">
        <v>17</v>
      </c>
      <c r="P80" s="4"/>
      <c r="Q80" s="4"/>
      <c r="R80" s="4"/>
      <c r="S80" s="4"/>
    </row>
    <row r="81" spans="1:19" ht="15">
      <c r="A81" s="3"/>
      <c r="B81" s="3"/>
      <c r="C81" s="3"/>
      <c r="D81" s="3"/>
      <c r="E81" s="3"/>
      <c r="F81" s="32">
        <v>5</v>
      </c>
      <c r="G81" s="63">
        <f t="shared" si="5"/>
        <v>-4.4870595444605925</v>
      </c>
      <c r="H81" s="3"/>
      <c r="I81" s="26" t="s">
        <v>24</v>
      </c>
      <c r="J81" s="27"/>
      <c r="K81" s="27"/>
      <c r="L81" s="27"/>
      <c r="M81" s="27"/>
      <c r="N81" s="48">
        <v>1250</v>
      </c>
      <c r="O81" s="28" t="s">
        <v>19</v>
      </c>
      <c r="P81" s="4"/>
      <c r="Q81" s="4"/>
      <c r="R81" s="4"/>
      <c r="S81" s="4"/>
    </row>
    <row r="82" spans="1:19" ht="15.75" thickBot="1">
      <c r="A82" s="3"/>
      <c r="B82" s="3"/>
      <c r="C82" s="3"/>
      <c r="D82" s="3"/>
      <c r="E82" s="3"/>
      <c r="F82" s="32">
        <v>10</v>
      </c>
      <c r="G82" s="63">
        <f t="shared" si="5"/>
        <v>-9.004320757675831</v>
      </c>
      <c r="H82" s="3"/>
      <c r="I82" s="50" t="s">
        <v>23</v>
      </c>
      <c r="J82" s="36"/>
      <c r="K82" s="36"/>
      <c r="L82" s="36"/>
      <c r="M82" s="36"/>
      <c r="N82" s="52">
        <f>((E9/(SIN(N80/180*PI())))+(N81-E10)/2)*2/1000</f>
        <v>8.573776940828175</v>
      </c>
      <c r="O82" s="38" t="s">
        <v>18</v>
      </c>
      <c r="P82" s="4"/>
      <c r="Q82" s="4"/>
      <c r="R82" s="4"/>
      <c r="S82" s="4"/>
    </row>
    <row r="83" spans="1:19" ht="15">
      <c r="A83" s="3"/>
      <c r="B83" s="3"/>
      <c r="C83" s="3"/>
      <c r="D83" s="3"/>
      <c r="E83" s="3"/>
      <c r="F83" s="32">
        <v>15</v>
      </c>
      <c r="G83" s="63">
        <f t="shared" si="5"/>
        <v>-13.346737474314418</v>
      </c>
      <c r="H83" s="3"/>
      <c r="I83" s="3"/>
      <c r="J83" s="3"/>
      <c r="K83" s="3"/>
      <c r="L83" s="3"/>
      <c r="M83" s="3"/>
      <c r="N83" s="3"/>
      <c r="O83" s="3"/>
      <c r="P83" s="4"/>
      <c r="Q83" s="4"/>
      <c r="R83" s="4"/>
      <c r="S83" s="4"/>
    </row>
    <row r="84" spans="1:19" ht="15">
      <c r="A84" s="3"/>
      <c r="B84" s="3"/>
      <c r="C84" s="3"/>
      <c r="D84" s="3"/>
      <c r="E84" s="3"/>
      <c r="F84" s="26">
        <v>20</v>
      </c>
      <c r="G84" s="63">
        <f t="shared" si="5"/>
        <v>-17.24490638359851</v>
      </c>
      <c r="H84" s="3"/>
      <c r="I84" s="3"/>
      <c r="J84" s="3"/>
      <c r="K84" s="3"/>
      <c r="L84" s="3"/>
      <c r="M84" s="3"/>
      <c r="N84" s="3"/>
      <c r="O84" s="3"/>
      <c r="P84" s="4"/>
      <c r="Q84" s="4"/>
      <c r="R84" s="4"/>
      <c r="S84" s="4"/>
    </row>
    <row r="85" spans="1:19" ht="15">
      <c r="A85" s="3"/>
      <c r="B85" s="3"/>
      <c r="C85" s="3"/>
      <c r="D85" s="3"/>
      <c r="E85" s="3"/>
      <c r="F85" s="26">
        <v>25</v>
      </c>
      <c r="G85" s="63">
        <f t="shared" si="5"/>
        <v>-20.346759974435557</v>
      </c>
      <c r="H85" s="3"/>
      <c r="I85" s="3"/>
      <c r="J85" s="3"/>
      <c r="K85" s="3"/>
      <c r="L85" s="3"/>
      <c r="M85" s="3"/>
      <c r="N85" s="3"/>
      <c r="O85" s="3"/>
      <c r="P85" s="4"/>
      <c r="Q85" s="4"/>
      <c r="R85" s="4"/>
      <c r="S85" s="4"/>
    </row>
    <row r="86" spans="1:19" ht="15">
      <c r="A86" s="3"/>
      <c r="B86" s="3"/>
      <c r="C86" s="3"/>
      <c r="D86" s="3"/>
      <c r="E86" s="3"/>
      <c r="F86" s="26">
        <v>30</v>
      </c>
      <c r="G86" s="63">
        <f t="shared" si="5"/>
        <v>-22.183676364772744</v>
      </c>
      <c r="H86" s="3"/>
      <c r="I86" s="3"/>
      <c r="J86" s="3"/>
      <c r="K86" s="3"/>
      <c r="L86" s="3"/>
      <c r="M86" s="3"/>
      <c r="N86" s="3"/>
      <c r="O86" s="3"/>
      <c r="P86" s="4"/>
      <c r="Q86" s="4"/>
      <c r="R86" s="4"/>
      <c r="S86" s="4"/>
    </row>
    <row r="87" spans="1:19" ht="15">
      <c r="A87" s="3"/>
      <c r="B87" s="3"/>
      <c r="C87" s="3"/>
      <c r="D87" s="3"/>
      <c r="E87" s="3"/>
      <c r="F87" s="26">
        <v>35</v>
      </c>
      <c r="G87" s="63">
        <f t="shared" si="5"/>
        <v>-22.031456357554436</v>
      </c>
      <c r="H87" s="3"/>
      <c r="I87" s="3"/>
      <c r="J87" s="3"/>
      <c r="K87" s="3"/>
      <c r="L87" s="3"/>
      <c r="M87" s="3"/>
      <c r="N87" s="3"/>
      <c r="O87" s="3"/>
      <c r="P87" s="4"/>
      <c r="Q87" s="4"/>
      <c r="R87" s="4"/>
      <c r="S87" s="4"/>
    </row>
    <row r="88" spans="1:19" ht="15">
      <c r="A88" s="3"/>
      <c r="B88" s="3"/>
      <c r="C88" s="3"/>
      <c r="D88" s="3"/>
      <c r="E88" s="3"/>
      <c r="F88" s="26">
        <v>40</v>
      </c>
      <c r="G88" s="63">
        <f t="shared" si="5"/>
        <v>-17.98523570712941</v>
      </c>
      <c r="H88" s="3"/>
      <c r="I88" s="3"/>
      <c r="J88" s="3"/>
      <c r="K88" s="3"/>
      <c r="L88" s="3"/>
      <c r="M88" s="3"/>
      <c r="N88" s="3"/>
      <c r="O88" s="3"/>
      <c r="P88" s="4"/>
      <c r="Q88" s="4"/>
      <c r="R88" s="4"/>
      <c r="S88" s="4"/>
    </row>
    <row r="89" spans="1:19" ht="15.75" thickBot="1">
      <c r="A89" s="3"/>
      <c r="B89" s="3"/>
      <c r="C89" s="3"/>
      <c r="D89" s="3"/>
      <c r="E89" s="3"/>
      <c r="F89" s="35">
        <v>45</v>
      </c>
      <c r="G89" s="64" t="e">
        <f t="shared" si="5"/>
        <v>#NUM!</v>
      </c>
      <c r="H89" s="3"/>
      <c r="I89" s="3"/>
      <c r="J89" s="3"/>
      <c r="K89" s="3"/>
      <c r="L89" s="3"/>
      <c r="M89" s="3"/>
      <c r="N89" s="3"/>
      <c r="O89" s="3"/>
      <c r="P89" s="4"/>
      <c r="Q89" s="4"/>
      <c r="R89" s="4"/>
      <c r="S89" s="4"/>
    </row>
    <row r="90" spans="1:19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  <c r="Q90" s="4"/>
      <c r="R90" s="4"/>
      <c r="S90" s="4"/>
    </row>
    <row r="91" spans="1:19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  <c r="Q91" s="4"/>
      <c r="R91" s="4"/>
      <c r="S91" s="4"/>
    </row>
    <row r="92" spans="1:19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  <c r="Q92" s="4"/>
      <c r="R92" s="4"/>
      <c r="S92" s="4"/>
    </row>
    <row r="93" spans="1:19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ht="15"/>
    <row r="341" ht="15"/>
  </sheetData>
  <mergeCells count="2">
    <mergeCell ref="A2:E2"/>
    <mergeCell ref="F2:J2"/>
  </mergeCells>
  <hyperlinks>
    <hyperlink ref="F4" r:id="rId1" display="http://kart-mal-anders.de"/>
    <hyperlink ref="F6" r:id="rId2" display="http://www.urlaub-und-hobby.de/metallbaukasten/"/>
  </hyperlink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8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Inficon GmbH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L0106959</dc:creator>
  <cp:keywords/>
  <dc:description/>
  <cp:lastModifiedBy>Manfred</cp:lastModifiedBy>
  <cp:lastPrinted>2005-12-01T08:14:13Z</cp:lastPrinted>
  <dcterms:created xsi:type="dcterms:W3CDTF">2005-11-23T11:42:58Z</dcterms:created>
  <dcterms:modified xsi:type="dcterms:W3CDTF">2005-12-01T08:32:29Z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